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66925"/>
  <mc:AlternateContent xmlns:mc="http://schemas.openxmlformats.org/markup-compatibility/2006">
    <mc:Choice Requires="x15">
      <x15ac:absPath xmlns:x15ac="http://schemas.microsoft.com/office/spreadsheetml/2010/11/ac" url="https://d.docs.live.net/454ffbc237e4827f/Desktop/KV/"/>
    </mc:Choice>
  </mc:AlternateContent>
  <xr:revisionPtr revIDLastSave="0" documentId="8_{04077C74-1EFC-430A-8BE9-D4F8095A13FF}" xr6:coauthVersionLast="47" xr6:coauthVersionMax="47" xr10:uidLastSave="{00000000-0000-0000-0000-000000000000}"/>
  <bookViews>
    <workbookView showHorizontalScroll="0" showVerticalScroll="0" showSheetTabs="0" xWindow="28680" yWindow="-120" windowWidth="29040" windowHeight="15720" xr2:uid="{FFAD24AD-8E99-4220-9D56-FA16291DD341}"/>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8" i="1" l="1"/>
  <c r="F37" i="1"/>
  <c r="D38" i="1"/>
  <c r="D37" i="1"/>
  <c r="H37" i="1" l="1"/>
  <c r="H38" i="1"/>
  <c r="L38" i="1" s="1"/>
  <c r="D29" i="1" l="1"/>
  <c r="F29" i="1" s="1"/>
  <c r="D18" i="1"/>
  <c r="D16" i="1"/>
  <c r="F16" i="1" s="1"/>
  <c r="H16" i="1" s="1"/>
  <c r="D27" i="1"/>
  <c r="F27" i="1" s="1"/>
  <c r="D20" i="1" l="1"/>
  <c r="F18" i="1" s="1"/>
  <c r="D31" i="1"/>
  <c r="F31" i="1" s="1"/>
  <c r="H18" i="1" l="1"/>
  <c r="H20" i="1" s="1"/>
  <c r="F20" i="1"/>
</calcChain>
</file>

<file path=xl/sharedStrings.xml><?xml version="1.0" encoding="utf-8"?>
<sst xmlns="http://schemas.openxmlformats.org/spreadsheetml/2006/main" count="24" uniqueCount="21">
  <si>
    <t>Beitragssatz</t>
  </si>
  <si>
    <t>Zusatzbeitrag</t>
  </si>
  <si>
    <t>Monatsbeitrag</t>
  </si>
  <si>
    <t>Angestellter</t>
  </si>
  <si>
    <t>Pflegebeitrag</t>
  </si>
  <si>
    <t>Selbständiger</t>
  </si>
  <si>
    <t>Höchstsatz berechnen</t>
  </si>
  <si>
    <t>Entwicklung der GKV-Beiträge 2026 auf 2027</t>
  </si>
  <si>
    <t>Sonderbeitrag Ehegatte</t>
  </si>
  <si>
    <t>Jahres- einkommen</t>
  </si>
  <si>
    <t>Ehegatten-Sonderbeitrag</t>
  </si>
  <si>
    <t>ja</t>
  </si>
  <si>
    <t>nein</t>
  </si>
  <si>
    <t>Höchstbeitrag mit Ehegattensonderbeitrag</t>
  </si>
  <si>
    <t>Daten</t>
  </si>
  <si>
    <t>mtl. AN-Anteil</t>
  </si>
  <si>
    <t>jährl. AN-Anteil</t>
  </si>
  <si>
    <t>Differenzen</t>
  </si>
  <si>
    <t>Jahresbeitrag</t>
  </si>
  <si>
    <t xml:space="preserve">Der Gesetzgeber plant, sowohl die Beitragsbemessungsgrenze (BBG) wie auch die Jahresarbeistentgeltgrenze (JAEG) massiv anzuheben. Beides kann in der Zielgruppe der Selbständigen zu schmerzhaften Beitragserhöhungen führen und in der Zielgruppe der Angestellten zusätzlich zu einer Ausgrenzung vieler wegen der starken Erhöhung der JAEG.                                                                                                                                                                                                         </t>
  </si>
  <si>
    <r>
      <rPr>
        <b/>
        <sz val="9"/>
        <color theme="1"/>
        <rFont val="Arial"/>
        <family val="2"/>
      </rPr>
      <t>Sonderbeitrag für Ehegatten:</t>
    </r>
    <r>
      <rPr>
        <sz val="9"/>
        <color theme="1"/>
        <rFont val="Arial"/>
        <family val="2"/>
      </rPr>
      <t xml:space="preserve">  Der Gesetzentwurf sieht vor, die beitragsfreie Familienversicherung für Ehegatten einzuschränken. Sie gibt es nur noch, wenn das jüngste Kind jünger als 7 Jahre  ist, ein Kind mit Behinderung betreut wird, ein Angehöriger gepflegt wird oder eine volle Erwerbsminderung vorliegt. Ansonsten wird ein Sonderbeitrag von 2,5 % fällig. Aktuell geht man davon aus, dass dieser Sonderbeitrag nicht arbeitgeberzuschussfähig 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</si>
</sst>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Arial"/>
      <family val="2"/>
    </font>
    <font>
      <b/>
      <sz val="11"/>
      <color theme="1"/>
      <name val="Arial"/>
      <family val="2"/>
    </font>
    <font>
      <sz val="11"/>
      <color theme="0"/>
      <name val="Arial"/>
      <family val="2"/>
    </font>
    <font>
      <sz val="11"/>
      <color theme="0"/>
      <name val="Calibri"/>
      <family val="2"/>
      <scheme val="minor"/>
    </font>
    <font>
      <sz val="11"/>
      <name val="Arial"/>
      <family val="2"/>
    </font>
    <font>
      <sz val="28"/>
      <color theme="0"/>
      <name val="Arial"/>
      <family val="2"/>
    </font>
    <font>
      <sz val="11"/>
      <name val="Calibri"/>
      <family val="2"/>
      <scheme val="minor"/>
    </font>
    <font>
      <b/>
      <sz val="11"/>
      <color theme="0"/>
      <name val="Calibri"/>
      <family val="2"/>
      <scheme val="minor"/>
    </font>
    <font>
      <b/>
      <sz val="11"/>
      <color theme="1"/>
      <name val="Calibri"/>
      <family val="2"/>
      <scheme val="minor"/>
    </font>
    <font>
      <b/>
      <sz val="11"/>
      <color theme="0"/>
      <name val="Arial"/>
      <family val="2"/>
    </font>
    <font>
      <b/>
      <sz val="11"/>
      <color rgb="FFD4F4DC"/>
      <name val="Arial"/>
      <family val="2"/>
    </font>
    <font>
      <b/>
      <sz val="9"/>
      <color theme="1"/>
      <name val="Arial"/>
      <family val="2"/>
    </font>
    <font>
      <sz val="9"/>
      <color theme="1"/>
      <name val="Arial"/>
      <family val="2"/>
    </font>
  </fonts>
  <fills count="5">
    <fill>
      <patternFill patternType="none"/>
    </fill>
    <fill>
      <patternFill patternType="gray125"/>
    </fill>
    <fill>
      <patternFill patternType="solid">
        <fgColor theme="0"/>
        <bgColor indexed="64"/>
      </patternFill>
    </fill>
    <fill>
      <patternFill patternType="solid">
        <fgColor rgb="FFDEF6E0"/>
        <bgColor indexed="64"/>
      </patternFill>
    </fill>
    <fill>
      <patternFill patternType="solid">
        <fgColor rgb="FF21695D"/>
        <bgColor indexed="64"/>
      </patternFill>
    </fill>
  </fills>
  <borders count="1">
    <border>
      <left/>
      <right/>
      <top/>
      <bottom/>
      <diagonal/>
    </border>
  </borders>
  <cellStyleXfs count="1">
    <xf numFmtId="0" fontId="0" fillId="0" borderId="0"/>
  </cellStyleXfs>
  <cellXfs count="46">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left" vertical="center" wrapText="1"/>
    </xf>
    <xf numFmtId="0" fontId="1" fillId="2" borderId="0" xfId="0" applyFont="1" applyFill="1" applyAlignment="1">
      <alignment horizontal="center" vertical="center"/>
    </xf>
    <xf numFmtId="0" fontId="0" fillId="2" borderId="0" xfId="0" applyFill="1" applyAlignment="1">
      <alignment horizontal="left" vertical="center" wrapText="1"/>
    </xf>
    <xf numFmtId="0" fontId="1" fillId="3" borderId="0" xfId="0" applyFont="1" applyFill="1"/>
    <xf numFmtId="0" fontId="2" fillId="3" borderId="0" xfId="0" applyFont="1" applyFill="1"/>
    <xf numFmtId="10" fontId="1" fillId="3" borderId="0" xfId="0" applyNumberFormat="1" applyFont="1" applyFill="1"/>
    <xf numFmtId="4" fontId="1" fillId="3" borderId="0" xfId="0" applyNumberFormat="1" applyFont="1" applyFill="1"/>
    <xf numFmtId="164" fontId="1" fillId="3" borderId="0" xfId="0" applyNumberFormat="1" applyFont="1" applyFill="1"/>
    <xf numFmtId="0" fontId="3" fillId="2" borderId="0" xfId="0" applyFont="1" applyFill="1" applyAlignment="1">
      <alignment horizontal="center" vertical="center"/>
    </xf>
    <xf numFmtId="0" fontId="0" fillId="4" borderId="0" xfId="0" applyFill="1"/>
    <xf numFmtId="0" fontId="1" fillId="4" borderId="0" xfId="0" applyFont="1" applyFill="1"/>
    <xf numFmtId="0" fontId="5" fillId="0" borderId="0" xfId="0" applyFont="1" applyAlignment="1">
      <alignment horizontal="center" vertical="center"/>
    </xf>
    <xf numFmtId="0" fontId="5" fillId="2" borderId="0" xfId="0" applyFont="1" applyFill="1" applyAlignment="1">
      <alignment horizontal="center" vertical="center"/>
    </xf>
    <xf numFmtId="0" fontId="1" fillId="3" borderId="0" xfId="0" applyFont="1" applyFill="1" applyAlignment="1">
      <alignment horizontal="right"/>
    </xf>
    <xf numFmtId="0" fontId="1" fillId="3" borderId="0" xfId="0" applyFont="1" applyFill="1" applyAlignment="1">
      <alignment horizontal="right" wrapText="1"/>
    </xf>
    <xf numFmtId="0" fontId="0" fillId="0" borderId="0" xfId="0" applyAlignment="1">
      <alignment horizontal="center" vertical="center"/>
    </xf>
    <xf numFmtId="4" fontId="2" fillId="3" borderId="0" xfId="0" applyNumberFormat="1" applyFont="1" applyFill="1"/>
    <xf numFmtId="0" fontId="3" fillId="0" borderId="0" xfId="0" applyFont="1" applyAlignment="1">
      <alignment horizontal="center" vertical="center"/>
    </xf>
    <xf numFmtId="4" fontId="3" fillId="2" borderId="0" xfId="0" applyNumberFormat="1" applyFont="1" applyFill="1" applyAlignment="1">
      <alignment horizontal="center" vertical="center"/>
    </xf>
    <xf numFmtId="0" fontId="6" fillId="2" borderId="0" xfId="0" applyFont="1" applyFill="1" applyAlignment="1">
      <alignment horizontal="center" vertical="center"/>
    </xf>
    <xf numFmtId="0" fontId="4" fillId="0" borderId="0" xfId="0" applyFont="1" applyAlignment="1">
      <alignment horizontal="center" vertical="center"/>
    </xf>
    <xf numFmtId="0" fontId="3" fillId="2" borderId="0" xfId="0" applyFont="1" applyFill="1"/>
    <xf numFmtId="0" fontId="4" fillId="2" borderId="0" xfId="0" applyFont="1" applyFill="1"/>
    <xf numFmtId="4" fontId="1" fillId="3" borderId="0" xfId="0" applyNumberFormat="1" applyFont="1" applyFill="1" applyAlignment="1">
      <alignment horizontal="right"/>
    </xf>
    <xf numFmtId="164" fontId="1" fillId="2" borderId="0" xfId="0" applyNumberFormat="1" applyFont="1" applyFill="1" applyProtection="1">
      <protection locked="0"/>
    </xf>
    <xf numFmtId="0" fontId="1" fillId="0" borderId="0" xfId="0" applyFont="1" applyAlignment="1" applyProtection="1">
      <alignment horizontal="center" vertical="center"/>
      <protection locked="0"/>
    </xf>
    <xf numFmtId="4" fontId="1" fillId="2" borderId="0" xfId="0" applyNumberFormat="1" applyFont="1" applyFill="1" applyProtection="1">
      <protection locked="0"/>
    </xf>
    <xf numFmtId="0" fontId="7" fillId="0" borderId="0" xfId="0" applyFont="1" applyAlignment="1">
      <alignment horizontal="center" vertical="center"/>
    </xf>
    <xf numFmtId="4" fontId="2" fillId="3" borderId="0" xfId="0" applyNumberFormat="1" applyFont="1" applyFill="1" applyAlignment="1">
      <alignment horizontal="right"/>
    </xf>
    <xf numFmtId="0" fontId="2" fillId="3" borderId="0" xfId="0" applyFont="1" applyFill="1" applyAlignment="1">
      <alignment horizontal="right"/>
    </xf>
    <xf numFmtId="4" fontId="11" fillId="3" borderId="0" xfId="0" applyNumberFormat="1" applyFont="1" applyFill="1"/>
    <xf numFmtId="0" fontId="10" fillId="4" borderId="0" xfId="0" applyFont="1" applyFill="1" applyAlignment="1">
      <alignment horizontal="center" vertical="center"/>
    </xf>
    <xf numFmtId="0" fontId="8" fillId="0" borderId="0" xfId="0" applyFont="1" applyAlignment="1">
      <alignment horizontal="center" vertical="center"/>
    </xf>
    <xf numFmtId="0" fontId="12" fillId="3" borderId="0" xfId="0" applyFont="1" applyFill="1" applyAlignment="1">
      <alignment horizontal="left" wrapText="1"/>
    </xf>
    <xf numFmtId="0" fontId="0" fillId="0" borderId="0" xfId="0" applyAlignment="1">
      <alignment horizontal="left" wrapText="1"/>
    </xf>
    <xf numFmtId="0" fontId="9" fillId="0" borderId="0" xfId="0" applyFont="1" applyAlignment="1">
      <alignment horizontal="left" wrapText="1"/>
    </xf>
    <xf numFmtId="0" fontId="1" fillId="3" borderId="0" xfId="0" applyFont="1" applyFill="1" applyAlignment="1">
      <alignment wrapText="1"/>
    </xf>
    <xf numFmtId="0" fontId="0" fillId="0" borderId="0" xfId="0" applyAlignment="1">
      <alignment wrapText="1"/>
    </xf>
    <xf numFmtId="0" fontId="1" fillId="3" borderId="0" xfId="0" applyFont="1" applyFill="1" applyAlignment="1">
      <alignment horizontal="right" wrapText="1"/>
    </xf>
    <xf numFmtId="0" fontId="2" fillId="3" borderId="0" xfId="0" applyFont="1" applyFill="1" applyAlignment="1">
      <alignment horizontal="right" wrapText="1"/>
    </xf>
    <xf numFmtId="0" fontId="9" fillId="0" borderId="0" xfId="0" applyFont="1" applyAlignment="1">
      <alignment wrapText="1"/>
    </xf>
    <xf numFmtId="0" fontId="9" fillId="0" borderId="0" xfId="0" applyFont="1" applyAlignment="1">
      <alignment horizontal="right" wrapText="1"/>
    </xf>
    <xf numFmtId="0" fontId="0" fillId="0" borderId="0" xfId="0" applyAlignment="1">
      <alignment horizontal="right" wrapText="1"/>
    </xf>
  </cellXfs>
  <cellStyles count="1">
    <cellStyle name="Standard" xfId="0" builtinId="0"/>
  </cellStyles>
  <dxfs count="0"/>
  <tableStyles count="0" defaultTableStyle="TableStyleMedium2" defaultPivotStyle="PivotStyleLight16"/>
  <colors>
    <mruColors>
      <color rgb="FFD4F4DC"/>
      <color rgb="FFC7F1D1"/>
      <color rgb="FFADFDC2"/>
      <color rgb="FF286A59"/>
      <color rgb="FF286E67"/>
      <color rgb="FF2F8179"/>
      <color rgb="FF286E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904875</xdr:colOff>
      <xdr:row>0</xdr:row>
      <xdr:rowOff>99060</xdr:rowOff>
    </xdr:from>
    <xdr:to>
      <xdr:col>7</xdr:col>
      <xdr:colOff>899160</xdr:colOff>
      <xdr:row>0</xdr:row>
      <xdr:rowOff>633413</xdr:rowOff>
    </xdr:to>
    <xdr:pic>
      <xdr:nvPicPr>
        <xdr:cNvPr id="2" name="Grafik 1">
          <a:extLst>
            <a:ext uri="{FF2B5EF4-FFF2-40B4-BE49-F238E27FC236}">
              <a16:creationId xmlns:a16="http://schemas.microsoft.com/office/drawing/2014/main" id="{A53C9C78-CBF3-4D9F-9E4C-CDD8A3080B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00425" y="99060"/>
          <a:ext cx="1156335" cy="534353"/>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9708A-968F-4864-86F6-6907724A49F3}">
  <sheetPr codeName="Tabelle1"/>
  <dimension ref="A1:W50"/>
  <sheetViews>
    <sheetView showGridLines="0" showRowColHeaders="0" tabSelected="1" workbookViewId="0">
      <selection activeCell="L9" sqref="L9"/>
    </sheetView>
  </sheetViews>
  <sheetFormatPr baseColWidth="10" defaultColWidth="11.42578125" defaultRowHeight="14.25" x14ac:dyDescent="0.25"/>
  <cols>
    <col min="1" max="1" width="3.7109375" style="1" customWidth="1"/>
    <col min="2" max="2" width="11.42578125" style="1"/>
    <col min="3" max="3" width="6.140625" style="1" customWidth="1"/>
    <col min="4" max="4" width="13" style="1" customWidth="1"/>
    <col min="5" max="5" width="3.140625" style="1" customWidth="1"/>
    <col min="6" max="6" width="14" style="1" customWidth="1"/>
    <col min="7" max="7" width="3.42578125" style="1" customWidth="1"/>
    <col min="8" max="8" width="15.42578125" style="1" customWidth="1"/>
    <col min="9" max="9" width="3.5703125" style="1" customWidth="1"/>
    <col min="10" max="10" width="16.5703125" style="1" customWidth="1"/>
    <col min="11" max="11" width="3.28515625" style="1" customWidth="1"/>
    <col min="12" max="12" width="16.42578125" style="1" customWidth="1"/>
    <col min="13" max="13" width="3.42578125" style="1" customWidth="1"/>
    <col min="14" max="14" width="5.85546875" style="1" customWidth="1"/>
    <col min="15" max="15" width="2.7109375" style="1" customWidth="1"/>
    <col min="16" max="16" width="3.5703125" style="1" customWidth="1"/>
    <col min="17" max="17" width="2" style="1" hidden="1" customWidth="1"/>
    <col min="18" max="18" width="16.85546875" style="1" hidden="1" customWidth="1"/>
    <col min="19" max="19" width="2.7109375" style="1" hidden="1" customWidth="1"/>
    <col min="20" max="16384" width="11.42578125" style="1"/>
  </cols>
  <sheetData>
    <row r="1" spans="1:19" ht="61.9" customHeight="1" x14ac:dyDescent="0.25">
      <c r="A1" s="12"/>
      <c r="B1" s="12"/>
      <c r="C1" s="12"/>
      <c r="D1" s="12"/>
      <c r="E1" s="12"/>
      <c r="F1" s="12"/>
      <c r="G1" s="12"/>
      <c r="H1" s="12"/>
      <c r="I1" s="12"/>
      <c r="J1" s="12"/>
      <c r="K1" s="12"/>
      <c r="L1" s="12"/>
      <c r="M1" s="12"/>
      <c r="N1" s="12"/>
      <c r="O1" s="12"/>
      <c r="P1" s="12"/>
      <c r="Q1" s="12"/>
      <c r="R1" s="12"/>
      <c r="S1" s="12"/>
    </row>
    <row r="2" spans="1:19" ht="21.6" customHeight="1" x14ac:dyDescent="0.2">
      <c r="A2" s="34" t="s">
        <v>7</v>
      </c>
      <c r="B2" s="35"/>
      <c r="C2" s="35"/>
      <c r="D2" s="35"/>
      <c r="E2" s="35"/>
      <c r="F2" s="35"/>
      <c r="G2" s="35"/>
      <c r="H2" s="35"/>
      <c r="I2" s="35"/>
      <c r="J2" s="35"/>
      <c r="K2" s="35"/>
      <c r="L2" s="35"/>
      <c r="M2" s="35"/>
      <c r="N2" s="35"/>
      <c r="O2" s="35"/>
      <c r="P2" s="35"/>
      <c r="Q2" s="13"/>
      <c r="R2" s="13"/>
      <c r="S2" s="13"/>
    </row>
    <row r="3" spans="1:19" ht="13.9" hidden="1" customHeight="1" x14ac:dyDescent="0.2">
      <c r="A3" s="6"/>
      <c r="B3" s="6"/>
      <c r="C3" s="6"/>
      <c r="S3" s="6"/>
    </row>
    <row r="4" spans="1:19" ht="48.75" customHeight="1" x14ac:dyDescent="0.25">
      <c r="A4" s="6"/>
      <c r="B4" s="39" t="s">
        <v>19</v>
      </c>
      <c r="C4" s="40"/>
      <c r="D4" s="40"/>
      <c r="E4" s="40"/>
      <c r="F4" s="40"/>
      <c r="G4" s="40"/>
      <c r="H4" s="40"/>
      <c r="I4" s="40"/>
      <c r="J4" s="40"/>
      <c r="K4" s="40"/>
      <c r="L4" s="40"/>
      <c r="M4" s="40"/>
      <c r="N4" s="40"/>
      <c r="O4" s="40"/>
      <c r="P4" s="40"/>
      <c r="Q4" s="40"/>
      <c r="R4" s="40"/>
      <c r="S4" s="6"/>
    </row>
    <row r="5" spans="1:19" ht="15.75" customHeight="1" x14ac:dyDescent="0.2">
      <c r="A5" s="6"/>
      <c r="B5" s="16"/>
      <c r="C5" s="16"/>
      <c r="D5" s="16"/>
      <c r="E5" s="16"/>
      <c r="F5" s="16"/>
      <c r="G5" s="16"/>
      <c r="H5" s="16"/>
      <c r="I5" s="16"/>
      <c r="J5" s="16"/>
      <c r="K5" s="16"/>
      <c r="L5" s="16"/>
      <c r="M5" s="16"/>
      <c r="N5" s="16"/>
      <c r="O5" s="16"/>
      <c r="P5" s="16"/>
      <c r="Q5" s="16"/>
      <c r="R5" s="16"/>
      <c r="S5" s="6"/>
    </row>
    <row r="6" spans="1:19" ht="21" customHeight="1" x14ac:dyDescent="0.25">
      <c r="A6" s="4"/>
      <c r="B6" s="4"/>
      <c r="C6" s="4"/>
      <c r="D6" s="5"/>
      <c r="E6" s="3"/>
      <c r="F6" s="3"/>
      <c r="G6" s="3"/>
      <c r="H6" s="3"/>
      <c r="I6" s="3"/>
      <c r="J6" s="3"/>
      <c r="K6" s="3"/>
      <c r="L6" s="3"/>
      <c r="M6" s="3"/>
      <c r="N6" s="3"/>
      <c r="O6" s="3"/>
      <c r="P6" s="3"/>
      <c r="Q6" s="3"/>
      <c r="R6" s="4"/>
    </row>
    <row r="7" spans="1:19" ht="21" customHeight="1" x14ac:dyDescent="0.25">
      <c r="A7" s="9"/>
      <c r="B7" s="19" t="s">
        <v>14</v>
      </c>
      <c r="C7" s="9"/>
      <c r="D7" s="16" t="s">
        <v>0</v>
      </c>
      <c r="E7" s="16"/>
      <c r="F7" s="16" t="s">
        <v>1</v>
      </c>
      <c r="G7" s="16"/>
      <c r="H7" s="16" t="s">
        <v>4</v>
      </c>
      <c r="I7" s="16"/>
      <c r="J7" s="41" t="s">
        <v>8</v>
      </c>
      <c r="K7" s="6"/>
      <c r="L7" s="41" t="s">
        <v>9</v>
      </c>
      <c r="M7" s="9"/>
      <c r="N7" s="9"/>
      <c r="O7" s="9"/>
      <c r="P7" s="9"/>
      <c r="Q7" s="9"/>
      <c r="R7" s="9"/>
      <c r="S7" s="9"/>
    </row>
    <row r="8" spans="1:19" ht="21" customHeight="1" x14ac:dyDescent="0.2">
      <c r="A8" s="9"/>
      <c r="B8" s="9"/>
      <c r="C8" s="9"/>
      <c r="D8" s="16"/>
      <c r="E8" s="16"/>
      <c r="F8" s="16"/>
      <c r="G8" s="16"/>
      <c r="H8" s="16"/>
      <c r="I8" s="16"/>
      <c r="J8" s="45"/>
      <c r="K8" s="6"/>
      <c r="L8" s="45"/>
      <c r="M8" s="9"/>
      <c r="N8" s="9"/>
      <c r="O8" s="9"/>
      <c r="P8" s="9"/>
      <c r="Q8" s="9"/>
      <c r="R8" s="9"/>
      <c r="S8" s="9"/>
    </row>
    <row r="9" spans="1:19" ht="21" customHeight="1" x14ac:dyDescent="0.2">
      <c r="A9" s="9"/>
      <c r="B9" s="9"/>
      <c r="C9" s="9"/>
      <c r="D9" s="8">
        <v>0.14599999999999999</v>
      </c>
      <c r="E9" s="8"/>
      <c r="F9" s="27">
        <v>0.03</v>
      </c>
      <c r="G9" s="10"/>
      <c r="H9" s="27">
        <v>4.2000000000000003E-2</v>
      </c>
      <c r="I9" s="6"/>
      <c r="J9" s="28" t="s">
        <v>11</v>
      </c>
      <c r="K9" s="6"/>
      <c r="L9" s="29">
        <v>90000</v>
      </c>
      <c r="M9" s="9"/>
      <c r="N9" s="9"/>
      <c r="O9" s="9"/>
      <c r="P9" s="9"/>
      <c r="Q9" s="9"/>
      <c r="R9" s="9"/>
      <c r="S9" s="9"/>
    </row>
    <row r="10" spans="1:19" ht="9.75" customHeight="1" x14ac:dyDescent="0.2">
      <c r="A10" s="9"/>
      <c r="B10" s="9"/>
      <c r="C10" s="9"/>
      <c r="D10" s="9"/>
      <c r="E10" s="9"/>
      <c r="F10" s="9"/>
      <c r="G10" s="9"/>
      <c r="H10" s="9"/>
      <c r="I10" s="9"/>
      <c r="J10" s="9"/>
      <c r="K10" s="9"/>
      <c r="L10" s="9"/>
      <c r="M10" s="9"/>
      <c r="N10" s="9"/>
      <c r="O10" s="9"/>
      <c r="P10" s="9"/>
      <c r="Q10" s="9"/>
      <c r="R10" s="9"/>
      <c r="S10" s="9"/>
    </row>
    <row r="11" spans="1:19" ht="21" customHeight="1" x14ac:dyDescent="0.25"/>
    <row r="12" spans="1:19" ht="30" customHeight="1" x14ac:dyDescent="0.25">
      <c r="A12" s="6"/>
      <c r="B12" s="7" t="s">
        <v>3</v>
      </c>
      <c r="C12" s="6"/>
      <c r="D12" s="6"/>
      <c r="E12" s="6"/>
      <c r="F12" s="6"/>
      <c r="G12" s="6"/>
      <c r="H12" s="6"/>
      <c r="I12" s="6"/>
      <c r="J12" s="6"/>
      <c r="K12" s="6"/>
      <c r="L12" s="6"/>
      <c r="M12" s="6"/>
      <c r="N12" s="6"/>
      <c r="O12" s="6"/>
      <c r="P12" s="6"/>
      <c r="Q12" s="6"/>
      <c r="R12" s="6"/>
      <c r="S12" s="6"/>
    </row>
    <row r="13" spans="1:19" s="2" customFormat="1" ht="15" x14ac:dyDescent="0.25">
      <c r="A13" s="6"/>
      <c r="B13" s="6"/>
      <c r="C13" s="6"/>
      <c r="D13" s="9"/>
      <c r="E13" s="16"/>
      <c r="F13" s="7"/>
      <c r="G13" s="32"/>
      <c r="H13" s="19"/>
      <c r="I13" s="16"/>
      <c r="J13" s="36" t="s">
        <v>20</v>
      </c>
      <c r="K13" s="37"/>
      <c r="L13" s="37"/>
      <c r="M13" s="37"/>
      <c r="N13" s="37"/>
      <c r="O13" s="16"/>
      <c r="P13" s="16"/>
      <c r="Q13" s="16"/>
      <c r="R13" s="16"/>
      <c r="S13" s="6"/>
    </row>
    <row r="14" spans="1:19" ht="14.25" customHeight="1" x14ac:dyDescent="0.25">
      <c r="A14" s="6"/>
      <c r="B14" s="6"/>
      <c r="C14" s="6"/>
      <c r="D14" s="16" t="s">
        <v>2</v>
      </c>
      <c r="E14" s="16"/>
      <c r="F14" s="16" t="s">
        <v>15</v>
      </c>
      <c r="G14" s="32"/>
      <c r="H14" s="16" t="s">
        <v>16</v>
      </c>
      <c r="I14" s="16"/>
      <c r="J14" s="38"/>
      <c r="K14" s="37"/>
      <c r="L14" s="37"/>
      <c r="M14" s="37"/>
      <c r="N14" s="37"/>
      <c r="O14" s="16"/>
      <c r="P14" s="16"/>
      <c r="Q14" s="16"/>
      <c r="R14" s="16"/>
      <c r="S14" s="6"/>
    </row>
    <row r="15" spans="1:19" ht="5.25" customHeight="1" x14ac:dyDescent="0.25">
      <c r="A15" s="6"/>
      <c r="B15" s="6"/>
      <c r="C15" s="6"/>
      <c r="D15" s="8"/>
      <c r="E15" s="7"/>
      <c r="F15" s="7"/>
      <c r="G15" s="7"/>
      <c r="H15" s="7"/>
      <c r="I15" s="16"/>
      <c r="J15" s="37"/>
      <c r="K15" s="37"/>
      <c r="L15" s="37"/>
      <c r="M15" s="37"/>
      <c r="N15" s="37"/>
      <c r="O15" s="16"/>
      <c r="P15" s="16"/>
      <c r="Q15" s="16"/>
      <c r="R15" s="16"/>
      <c r="S15" s="6"/>
    </row>
    <row r="16" spans="1:19" ht="17.45" customHeight="1" x14ac:dyDescent="0.2">
      <c r="A16" s="6"/>
      <c r="B16" s="6">
        <v>2026</v>
      </c>
      <c r="C16" s="6"/>
      <c r="D16" s="9">
        <f>MIN((D9+F9+H9)*(L9/12),H37)</f>
        <v>1267.125</v>
      </c>
      <c r="E16" s="9"/>
      <c r="F16" s="9">
        <f>D16/2</f>
        <v>633.5625</v>
      </c>
      <c r="G16" s="9"/>
      <c r="H16" s="9">
        <f>F16*12</f>
        <v>7602.75</v>
      </c>
      <c r="I16" s="6"/>
      <c r="J16" s="37"/>
      <c r="K16" s="37"/>
      <c r="L16" s="37"/>
      <c r="M16" s="37"/>
      <c r="N16" s="37"/>
      <c r="O16" s="16"/>
      <c r="P16" s="16"/>
      <c r="Q16" s="9"/>
      <c r="R16" s="9"/>
      <c r="S16" s="6"/>
    </row>
    <row r="17" spans="1:19" x14ac:dyDescent="0.2">
      <c r="A17" s="6"/>
      <c r="B17" s="6"/>
      <c r="C17" s="6"/>
      <c r="D17" s="9"/>
      <c r="E17" s="9"/>
      <c r="F17" s="9"/>
      <c r="G17" s="9"/>
      <c r="H17" s="9"/>
      <c r="I17" s="6"/>
      <c r="J17" s="37"/>
      <c r="K17" s="37"/>
      <c r="L17" s="37"/>
      <c r="M17" s="37"/>
      <c r="N17" s="37"/>
      <c r="O17" s="16"/>
      <c r="P17" s="16"/>
      <c r="Q17" s="9"/>
      <c r="R17" s="9"/>
      <c r="S17" s="6"/>
    </row>
    <row r="18" spans="1:19" x14ac:dyDescent="0.2">
      <c r="A18" s="6"/>
      <c r="B18" s="6">
        <v>2027</v>
      </c>
      <c r="C18" s="6"/>
      <c r="D18" s="9">
        <f>IF(J9="ja",MIN((D9+F9+H9+2.5%)*(L9/12),L38),MIN((D9+F9+H9)*(L9/12),H38))</f>
        <v>1540.0124999999998</v>
      </c>
      <c r="E18" s="9"/>
      <c r="F18" s="9">
        <f>(IF(J9="ja",(L9/12/100*1.25)+(D20/2),D20/2))+F16</f>
        <v>863.75624999999991</v>
      </c>
      <c r="G18" s="9"/>
      <c r="H18" s="9">
        <f>F18*12</f>
        <v>10365.074999999999</v>
      </c>
      <c r="I18" s="6"/>
      <c r="J18" s="37"/>
      <c r="K18" s="37"/>
      <c r="L18" s="37"/>
      <c r="M18" s="37"/>
      <c r="N18" s="37"/>
      <c r="O18" s="16"/>
      <c r="P18" s="16"/>
      <c r="Q18" s="9"/>
      <c r="R18" s="9"/>
      <c r="S18" s="6"/>
    </row>
    <row r="19" spans="1:19" ht="15" x14ac:dyDescent="0.25">
      <c r="A19" s="6"/>
      <c r="B19" s="7"/>
      <c r="C19" s="6"/>
      <c r="D19" s="9"/>
      <c r="E19" s="9"/>
      <c r="F19" s="7"/>
      <c r="G19" s="19"/>
      <c r="H19" s="19"/>
      <c r="I19" s="6"/>
      <c r="J19" s="37"/>
      <c r="K19" s="37"/>
      <c r="L19" s="37"/>
      <c r="M19" s="37"/>
      <c r="N19" s="37"/>
      <c r="O19" s="16"/>
      <c r="P19" s="16"/>
      <c r="Q19" s="9"/>
      <c r="R19" s="9"/>
      <c r="S19" s="6"/>
    </row>
    <row r="20" spans="1:19" ht="15" x14ac:dyDescent="0.25">
      <c r="A20" s="6"/>
      <c r="B20" s="7" t="s">
        <v>17</v>
      </c>
      <c r="C20" s="6"/>
      <c r="D20" s="33">
        <f>D18-D16</f>
        <v>272.88749999999982</v>
      </c>
      <c r="E20" s="9"/>
      <c r="F20" s="19">
        <f>F18-F16</f>
        <v>230.19374999999991</v>
      </c>
      <c r="G20" s="19"/>
      <c r="H20" s="19">
        <f>H18-H16</f>
        <v>2762.3249999999989</v>
      </c>
      <c r="I20" s="6"/>
      <c r="J20" s="37"/>
      <c r="K20" s="37"/>
      <c r="L20" s="37"/>
      <c r="M20" s="37"/>
      <c r="N20" s="37"/>
      <c r="O20" s="16"/>
      <c r="P20" s="16"/>
      <c r="Q20" s="9"/>
      <c r="R20" s="9"/>
      <c r="S20" s="6"/>
    </row>
    <row r="21" spans="1:19" x14ac:dyDescent="0.2">
      <c r="A21" s="6"/>
      <c r="B21" s="6"/>
      <c r="C21" s="6"/>
      <c r="D21" s="17"/>
      <c r="E21" s="17"/>
      <c r="F21" s="17"/>
      <c r="G21" s="17"/>
      <c r="H21" s="17"/>
      <c r="I21" s="6"/>
      <c r="J21" s="6"/>
      <c r="K21" s="6"/>
      <c r="L21" s="6"/>
      <c r="M21" s="6"/>
      <c r="N21" s="6"/>
      <c r="O21" s="6"/>
      <c r="P21" s="6"/>
      <c r="Q21" s="6"/>
      <c r="R21" s="6"/>
      <c r="S21" s="6"/>
    </row>
    <row r="22" spans="1:19" ht="21" customHeight="1" x14ac:dyDescent="0.25"/>
    <row r="23" spans="1:19" ht="25.9" customHeight="1" x14ac:dyDescent="0.25">
      <c r="A23" s="6"/>
      <c r="B23" s="7" t="s">
        <v>5</v>
      </c>
      <c r="C23" s="6"/>
      <c r="D23" s="6"/>
      <c r="E23" s="6"/>
      <c r="F23" s="6"/>
      <c r="G23" s="6"/>
      <c r="H23" s="6"/>
      <c r="I23" s="6"/>
      <c r="J23" s="6"/>
      <c r="K23" s="6"/>
      <c r="L23" s="6"/>
      <c r="M23" s="6"/>
      <c r="N23" s="6"/>
      <c r="O23" s="6"/>
      <c r="P23" s="6"/>
      <c r="Q23" s="6"/>
      <c r="R23" s="6"/>
      <c r="S23" s="6"/>
    </row>
    <row r="24" spans="1:19" ht="14.25" customHeight="1" x14ac:dyDescent="0.25">
      <c r="A24" s="6"/>
      <c r="B24" s="6"/>
      <c r="C24" s="6"/>
      <c r="D24" s="6"/>
      <c r="E24" s="16"/>
      <c r="F24" s="19"/>
      <c r="G24" s="16"/>
      <c r="H24" s="41"/>
      <c r="I24" s="16"/>
      <c r="J24" s="42"/>
      <c r="K24" s="6"/>
      <c r="L24" s="42"/>
      <c r="M24" s="16"/>
      <c r="N24" s="32"/>
      <c r="O24" s="32"/>
      <c r="P24" s="9"/>
      <c r="Q24" s="16"/>
      <c r="R24" s="16"/>
      <c r="S24" s="6"/>
    </row>
    <row r="25" spans="1:19" ht="14.25" customHeight="1" x14ac:dyDescent="0.25">
      <c r="A25" s="6"/>
      <c r="B25" s="6"/>
      <c r="C25" s="6"/>
      <c r="D25" s="16" t="s">
        <v>2</v>
      </c>
      <c r="E25" s="6"/>
      <c r="F25" s="26" t="s">
        <v>18</v>
      </c>
      <c r="G25" s="6"/>
      <c r="H25" s="40"/>
      <c r="I25" s="6"/>
      <c r="J25" s="44"/>
      <c r="K25" s="6"/>
      <c r="L25" s="43"/>
      <c r="M25" s="6"/>
      <c r="N25" s="32"/>
      <c r="O25" s="32"/>
      <c r="P25" s="9"/>
      <c r="Q25" s="6"/>
      <c r="R25" s="6"/>
      <c r="S25" s="6"/>
    </row>
    <row r="26" spans="1:19" ht="5.25" customHeight="1" x14ac:dyDescent="0.25">
      <c r="A26" s="6"/>
      <c r="B26" s="6"/>
      <c r="C26" s="6"/>
      <c r="D26" s="6"/>
      <c r="E26" s="6"/>
      <c r="F26" s="9"/>
      <c r="G26" s="6"/>
      <c r="H26" s="6"/>
      <c r="I26" s="6"/>
      <c r="J26" s="6"/>
      <c r="K26" s="6"/>
      <c r="L26" s="6"/>
      <c r="M26" s="6"/>
      <c r="N26" s="7"/>
      <c r="O26" s="7"/>
      <c r="P26" s="9"/>
      <c r="Q26" s="6"/>
      <c r="R26" s="6"/>
      <c r="S26" s="6"/>
    </row>
    <row r="27" spans="1:19" ht="17.45" customHeight="1" x14ac:dyDescent="0.25">
      <c r="A27" s="6"/>
      <c r="B27" s="6">
        <v>2026</v>
      </c>
      <c r="C27" s="6"/>
      <c r="D27" s="9">
        <f>MIN((D9+F9+H9)*(L9/12),H37)</f>
        <v>1267.125</v>
      </c>
      <c r="E27" s="9"/>
      <c r="F27" s="9">
        <f>D27*12</f>
        <v>15205.5</v>
      </c>
      <c r="G27" s="9"/>
      <c r="H27" s="9"/>
      <c r="I27" s="9"/>
      <c r="J27" s="19"/>
      <c r="K27" s="19"/>
      <c r="L27" s="19"/>
      <c r="M27" s="9"/>
      <c r="N27" s="19"/>
      <c r="O27" s="19"/>
      <c r="P27" s="9"/>
      <c r="Q27" s="9"/>
      <c r="R27" s="9"/>
      <c r="S27" s="6"/>
    </row>
    <row r="28" spans="1:19" ht="15" x14ac:dyDescent="0.25">
      <c r="A28" s="6"/>
      <c r="B28" s="6"/>
      <c r="C28" s="6"/>
      <c r="D28" s="9"/>
      <c r="E28" s="9"/>
      <c r="F28" s="9"/>
      <c r="G28" s="9"/>
      <c r="H28" s="9"/>
      <c r="I28" s="6"/>
      <c r="J28" s="6"/>
      <c r="K28" s="6"/>
      <c r="L28" s="9"/>
      <c r="M28" s="9"/>
      <c r="N28" s="19"/>
      <c r="O28" s="19"/>
      <c r="P28" s="9"/>
      <c r="Q28" s="9"/>
      <c r="R28" s="9"/>
      <c r="S28" s="6"/>
    </row>
    <row r="29" spans="1:19" ht="15" x14ac:dyDescent="0.25">
      <c r="A29" s="6"/>
      <c r="B29" s="6">
        <v>2027</v>
      </c>
      <c r="C29" s="6"/>
      <c r="D29" s="9">
        <f>IF(J9="ja",MIN((D9+F9+H9+2.5%)*(L9/12),L38),MIN((D9+F9+H9)*(L9/12),H38))</f>
        <v>1540.0124999999998</v>
      </c>
      <c r="E29" s="9"/>
      <c r="F29" s="9">
        <f>D29*12</f>
        <v>18480.149999999998</v>
      </c>
      <c r="G29" s="19"/>
      <c r="H29" s="19"/>
      <c r="I29" s="6"/>
      <c r="J29" s="31"/>
      <c r="K29" s="6"/>
      <c r="L29" s="19"/>
      <c r="M29" s="9"/>
      <c r="N29" s="19"/>
      <c r="O29" s="19"/>
      <c r="P29" s="9"/>
      <c r="Q29" s="9"/>
      <c r="R29" s="9"/>
      <c r="S29" s="6"/>
    </row>
    <row r="30" spans="1:19" ht="15" x14ac:dyDescent="0.25">
      <c r="A30" s="6"/>
      <c r="B30" s="7"/>
      <c r="C30" s="6"/>
      <c r="D30" s="9"/>
      <c r="E30" s="9"/>
      <c r="F30" s="31"/>
      <c r="G30" s="19"/>
      <c r="H30" s="19"/>
      <c r="I30" s="6"/>
      <c r="J30" s="31"/>
      <c r="K30" s="6"/>
      <c r="L30" s="19"/>
      <c r="M30" s="9"/>
      <c r="N30" s="19"/>
      <c r="O30" s="19"/>
      <c r="P30" s="9"/>
      <c r="Q30" s="9"/>
      <c r="R30" s="9"/>
      <c r="S30" s="6"/>
    </row>
    <row r="31" spans="1:19" ht="15" x14ac:dyDescent="0.25">
      <c r="A31" s="6"/>
      <c r="B31" s="7" t="s">
        <v>17</v>
      </c>
      <c r="C31" s="6"/>
      <c r="D31" s="19">
        <f>D29-D27</f>
        <v>272.88749999999982</v>
      </c>
      <c r="E31" s="9"/>
      <c r="F31" s="19">
        <f>D31*12</f>
        <v>3274.6499999999978</v>
      </c>
      <c r="G31" s="19"/>
      <c r="H31" s="19"/>
      <c r="I31" s="6"/>
      <c r="J31" s="31"/>
      <c r="K31" s="6"/>
      <c r="L31" s="19"/>
      <c r="M31" s="9"/>
      <c r="N31" s="19"/>
      <c r="O31" s="19"/>
      <c r="P31" s="19"/>
      <c r="Q31" s="9"/>
      <c r="R31" s="9"/>
      <c r="S31" s="6"/>
    </row>
    <row r="32" spans="1:19" x14ac:dyDescent="0.2">
      <c r="A32" s="6"/>
      <c r="B32" s="6"/>
      <c r="C32" s="6"/>
      <c r="D32" s="6"/>
      <c r="E32" s="6"/>
      <c r="F32" s="6"/>
      <c r="G32" s="6"/>
      <c r="H32" s="6"/>
      <c r="I32" s="6"/>
      <c r="J32" s="9"/>
      <c r="K32" s="9"/>
      <c r="L32" s="9"/>
      <c r="M32" s="9"/>
      <c r="N32" s="9"/>
      <c r="O32" s="9"/>
      <c r="P32" s="9"/>
      <c r="Q32" s="6"/>
      <c r="R32" s="6"/>
      <c r="S32" s="6"/>
    </row>
    <row r="33" spans="1:23" x14ac:dyDescent="0.25">
      <c r="A33" s="14"/>
      <c r="B33" s="14"/>
      <c r="C33" s="14"/>
      <c r="D33" s="14"/>
      <c r="E33" s="14"/>
      <c r="F33" s="14"/>
      <c r="G33" s="14"/>
      <c r="H33" s="14"/>
      <c r="I33" s="14"/>
      <c r="J33" s="14"/>
      <c r="K33" s="14"/>
      <c r="L33" s="14"/>
      <c r="M33" s="14"/>
      <c r="N33" s="14"/>
      <c r="O33" s="14"/>
      <c r="P33" s="14"/>
      <c r="Q33" s="14"/>
      <c r="R33" s="14"/>
      <c r="S33" s="14"/>
      <c r="T33" s="14"/>
      <c r="U33" s="14"/>
    </row>
    <row r="34" spans="1:23" x14ac:dyDescent="0.25">
      <c r="A34" s="15"/>
      <c r="B34" s="15"/>
      <c r="C34" s="15"/>
      <c r="D34" s="15"/>
      <c r="E34" s="15"/>
      <c r="F34" s="15"/>
      <c r="G34" s="15"/>
      <c r="H34" s="15"/>
      <c r="I34" s="15"/>
      <c r="J34" s="15"/>
      <c r="K34" s="15"/>
      <c r="L34" s="15"/>
      <c r="M34" s="15"/>
      <c r="N34" s="15"/>
      <c r="O34" s="14"/>
      <c r="P34" s="14"/>
      <c r="Q34" s="20"/>
      <c r="R34" s="20"/>
      <c r="S34" s="14"/>
      <c r="T34" s="14"/>
      <c r="U34" s="14"/>
    </row>
    <row r="35" spans="1:23" x14ac:dyDescent="0.25">
      <c r="A35" s="15"/>
      <c r="B35" s="11"/>
      <c r="C35" s="11"/>
      <c r="D35" s="11"/>
      <c r="E35" s="11"/>
      <c r="F35" s="11"/>
      <c r="G35" s="11"/>
      <c r="H35" s="11"/>
      <c r="I35" s="11"/>
      <c r="J35" s="11"/>
      <c r="K35" s="11"/>
      <c r="L35" s="11"/>
      <c r="M35" s="11"/>
      <c r="N35" s="11"/>
      <c r="O35" s="20"/>
      <c r="P35" s="20"/>
      <c r="Q35" s="20"/>
      <c r="R35" s="20"/>
      <c r="S35" s="14"/>
      <c r="T35" s="14"/>
      <c r="U35" s="14"/>
    </row>
    <row r="36" spans="1:23" x14ac:dyDescent="0.25">
      <c r="A36" s="15"/>
      <c r="B36" s="11"/>
      <c r="C36" s="11"/>
      <c r="D36" s="11" t="s">
        <v>6</v>
      </c>
      <c r="E36" s="11"/>
      <c r="F36" s="11"/>
      <c r="G36" s="11"/>
      <c r="H36" s="11"/>
      <c r="I36" s="11"/>
      <c r="J36" s="11"/>
      <c r="K36" s="11" t="s">
        <v>10</v>
      </c>
      <c r="L36" s="11"/>
      <c r="M36" s="11"/>
      <c r="N36" s="11" t="s">
        <v>13</v>
      </c>
      <c r="O36" s="20"/>
      <c r="P36" s="20"/>
      <c r="Q36" s="20"/>
      <c r="R36" s="20"/>
      <c r="S36" s="14"/>
      <c r="T36" s="14"/>
      <c r="U36" s="14"/>
    </row>
    <row r="37" spans="1:23" ht="34.5" x14ac:dyDescent="0.25">
      <c r="A37" s="15"/>
      <c r="B37" s="11">
        <v>2026</v>
      </c>
      <c r="C37" s="11"/>
      <c r="D37" s="21">
        <f>(F9+14.6%)*5812.5</f>
        <v>1022.9999999999999</v>
      </c>
      <c r="E37" s="21"/>
      <c r="F37" s="21">
        <f>H9*5812.5</f>
        <v>244.12500000000003</v>
      </c>
      <c r="G37" s="21"/>
      <c r="H37" s="21">
        <f>D37+F37</f>
        <v>1267.125</v>
      </c>
      <c r="I37" s="11"/>
      <c r="J37" s="11" t="s">
        <v>11</v>
      </c>
      <c r="K37" s="11"/>
      <c r="L37" s="20"/>
      <c r="M37" s="22"/>
      <c r="N37" s="23"/>
      <c r="O37" s="23"/>
      <c r="P37" s="23"/>
      <c r="Q37" s="23"/>
      <c r="R37" s="23"/>
      <c r="S37" s="30"/>
      <c r="T37" s="30"/>
      <c r="U37" s="18"/>
      <c r="V37" s="18"/>
      <c r="W37" s="18"/>
    </row>
    <row r="38" spans="1:23" ht="15" x14ac:dyDescent="0.25">
      <c r="A38" s="15"/>
      <c r="B38" s="11">
        <v>2027</v>
      </c>
      <c r="C38" s="11"/>
      <c r="D38" s="21">
        <f>(F9+14.6%)*6337.5</f>
        <v>1115.3999999999999</v>
      </c>
      <c r="E38" s="21"/>
      <c r="F38" s="21">
        <f>H9*6337.5</f>
        <v>266.17500000000001</v>
      </c>
      <c r="G38" s="21"/>
      <c r="H38" s="21">
        <f>D38+F38</f>
        <v>1381.5749999999998</v>
      </c>
      <c r="I38" s="11"/>
      <c r="J38" s="11" t="s">
        <v>12</v>
      </c>
      <c r="K38" s="11"/>
      <c r="L38" s="21">
        <f>H38+(MIN(L9/12,6337.5)*2.5%)</f>
        <v>1540.0124999999998</v>
      </c>
      <c r="M38" s="23"/>
      <c r="N38" s="23"/>
      <c r="O38" s="23"/>
      <c r="P38" s="23"/>
      <c r="Q38" s="23"/>
      <c r="R38" s="23"/>
      <c r="S38" s="30"/>
      <c r="T38" s="30"/>
      <c r="U38" s="18"/>
      <c r="V38" s="18"/>
      <c r="W38" s="18"/>
    </row>
    <row r="39" spans="1:23" ht="15" x14ac:dyDescent="0.2">
      <c r="A39" s="15"/>
      <c r="B39" s="11"/>
      <c r="C39" s="11"/>
      <c r="D39" s="11"/>
      <c r="E39" s="11"/>
      <c r="F39" s="11"/>
      <c r="G39" s="11"/>
      <c r="H39" s="24"/>
      <c r="I39" s="11"/>
      <c r="J39" s="11"/>
      <c r="K39" s="11"/>
      <c r="L39" s="11"/>
      <c r="M39" s="23"/>
      <c r="N39" s="23"/>
      <c r="O39" s="23"/>
      <c r="P39" s="23"/>
      <c r="Q39" s="23"/>
      <c r="R39" s="23"/>
      <c r="S39" s="30"/>
      <c r="T39" s="30"/>
      <c r="U39" s="18"/>
      <c r="V39" s="18"/>
      <c r="W39" s="18"/>
    </row>
    <row r="40" spans="1:23" ht="15" x14ac:dyDescent="0.25">
      <c r="A40" s="15"/>
      <c r="B40" s="11"/>
      <c r="C40" s="11"/>
      <c r="D40" s="11"/>
      <c r="E40" s="11"/>
      <c r="F40" s="11"/>
      <c r="G40" s="11"/>
      <c r="H40" s="11"/>
      <c r="I40" s="11"/>
      <c r="J40" s="11"/>
      <c r="K40" s="11"/>
      <c r="L40" s="11"/>
      <c r="M40" s="23"/>
      <c r="N40" s="23"/>
      <c r="O40" s="23"/>
      <c r="P40" s="23"/>
      <c r="Q40" s="23"/>
      <c r="R40" s="23"/>
      <c r="S40" s="30"/>
      <c r="T40" s="30"/>
      <c r="U40" s="18"/>
      <c r="V40" s="18"/>
      <c r="W40" s="18"/>
    </row>
    <row r="41" spans="1:23" ht="15" x14ac:dyDescent="0.25">
      <c r="A41" s="15"/>
      <c r="B41" s="11"/>
      <c r="C41" s="11"/>
      <c r="D41" s="11"/>
      <c r="E41" s="11"/>
      <c r="F41" s="25"/>
      <c r="G41" s="11"/>
      <c r="H41" s="11"/>
      <c r="I41" s="11"/>
      <c r="J41" s="11"/>
      <c r="K41" s="11"/>
      <c r="L41" s="11"/>
      <c r="M41" s="23"/>
      <c r="N41" s="23"/>
      <c r="O41" s="23"/>
      <c r="P41" s="23"/>
      <c r="Q41" s="23"/>
      <c r="R41" s="23"/>
      <c r="S41" s="30"/>
      <c r="T41" s="30"/>
      <c r="U41" s="18"/>
      <c r="V41" s="18"/>
      <c r="W41" s="18"/>
    </row>
    <row r="42" spans="1:23" ht="15" x14ac:dyDescent="0.25">
      <c r="A42" s="15"/>
      <c r="B42" s="11"/>
      <c r="C42" s="11"/>
      <c r="D42" s="11"/>
      <c r="E42" s="11"/>
      <c r="F42" s="11"/>
      <c r="G42" s="11"/>
      <c r="H42" s="11"/>
      <c r="I42" s="11"/>
      <c r="J42" s="11"/>
      <c r="K42" s="11"/>
      <c r="L42" s="11"/>
      <c r="M42" s="23"/>
      <c r="N42" s="23"/>
      <c r="O42" s="23"/>
      <c r="P42" s="23"/>
      <c r="Q42" s="23"/>
      <c r="R42" s="23"/>
      <c r="S42" s="30"/>
      <c r="T42" s="30"/>
      <c r="U42" s="18"/>
      <c r="V42" s="18"/>
      <c r="W42" s="18"/>
    </row>
    <row r="43" spans="1:23" ht="15" x14ac:dyDescent="0.25">
      <c r="A43" s="15"/>
      <c r="B43" s="15"/>
      <c r="C43" s="15"/>
      <c r="D43" s="15"/>
      <c r="E43" s="15"/>
      <c r="F43" s="15"/>
      <c r="G43" s="15"/>
      <c r="H43" s="15"/>
      <c r="I43" s="15"/>
      <c r="J43" s="15"/>
      <c r="K43" s="15"/>
      <c r="L43" s="15"/>
      <c r="M43" s="30"/>
      <c r="N43" s="30"/>
      <c r="O43" s="30"/>
      <c r="P43" s="30"/>
      <c r="Q43" s="23"/>
      <c r="R43" s="23"/>
      <c r="S43" s="30"/>
      <c r="T43" s="30"/>
      <c r="U43" s="18"/>
      <c r="V43" s="18"/>
      <c r="W43" s="18"/>
    </row>
    <row r="44" spans="1:23" ht="15" x14ac:dyDescent="0.25">
      <c r="A44" s="15"/>
      <c r="B44" s="15"/>
      <c r="C44" s="15"/>
      <c r="D44" s="15"/>
      <c r="E44" s="15"/>
      <c r="F44" s="15"/>
      <c r="G44" s="15"/>
      <c r="H44" s="15"/>
      <c r="I44" s="15"/>
      <c r="J44" s="15"/>
      <c r="K44" s="15"/>
      <c r="L44" s="15"/>
      <c r="M44" s="30"/>
      <c r="N44" s="30"/>
      <c r="O44" s="30"/>
      <c r="P44" s="30"/>
      <c r="Q44" s="23"/>
      <c r="R44" s="23"/>
      <c r="S44" s="18"/>
      <c r="T44" s="18"/>
      <c r="U44" s="18"/>
      <c r="V44" s="18"/>
      <c r="W44" s="18"/>
    </row>
    <row r="45" spans="1:23" ht="15" x14ac:dyDescent="0.25">
      <c r="A45" s="15"/>
      <c r="B45" s="15"/>
      <c r="C45" s="15"/>
      <c r="D45" s="15"/>
      <c r="E45" s="15"/>
      <c r="F45" s="15"/>
      <c r="G45" s="15"/>
      <c r="H45" s="15"/>
      <c r="I45" s="15"/>
      <c r="J45" s="15"/>
      <c r="K45" s="15"/>
      <c r="L45" s="15"/>
      <c r="M45" s="30"/>
      <c r="N45" s="30"/>
      <c r="O45" s="30"/>
      <c r="P45" s="30"/>
      <c r="Q45" s="18"/>
      <c r="R45" s="18"/>
      <c r="S45" s="18"/>
      <c r="T45" s="18"/>
      <c r="U45" s="18"/>
      <c r="V45" s="18"/>
      <c r="W45" s="18"/>
    </row>
    <row r="46" spans="1:23" ht="15" x14ac:dyDescent="0.25">
      <c r="A46" s="15"/>
      <c r="B46" s="15"/>
      <c r="C46" s="15"/>
      <c r="D46" s="15"/>
      <c r="E46" s="15"/>
      <c r="F46" s="15"/>
      <c r="G46" s="15"/>
      <c r="H46" s="15"/>
      <c r="I46" s="15"/>
      <c r="J46" s="15"/>
      <c r="K46" s="15"/>
      <c r="L46" s="15"/>
      <c r="M46" s="30"/>
      <c r="N46" s="30"/>
      <c r="O46" s="30"/>
      <c r="P46" s="30"/>
      <c r="Q46" s="18"/>
      <c r="R46" s="18"/>
      <c r="S46" s="18"/>
      <c r="T46" s="18"/>
      <c r="U46" s="18"/>
      <c r="V46" s="18"/>
      <c r="W46" s="18"/>
    </row>
    <row r="47" spans="1:23" ht="15" x14ac:dyDescent="0.25">
      <c r="A47" s="15"/>
      <c r="B47" s="15"/>
      <c r="C47" s="15"/>
      <c r="D47" s="15"/>
      <c r="E47" s="15"/>
      <c r="F47" s="15"/>
      <c r="G47" s="15"/>
      <c r="H47" s="15"/>
      <c r="I47" s="15"/>
      <c r="J47" s="15"/>
      <c r="K47" s="15"/>
      <c r="L47" s="15"/>
      <c r="M47" s="30"/>
      <c r="N47" s="30"/>
      <c r="O47" s="30"/>
      <c r="P47" s="30"/>
      <c r="Q47" s="18"/>
      <c r="R47" s="18"/>
      <c r="S47" s="18"/>
      <c r="T47" s="18"/>
      <c r="U47" s="18"/>
      <c r="V47" s="18"/>
      <c r="W47" s="18"/>
    </row>
    <row r="48" spans="1:23" ht="15" x14ac:dyDescent="0.25">
      <c r="A48" s="15"/>
      <c r="B48" s="15"/>
      <c r="C48" s="15"/>
      <c r="D48" s="15"/>
      <c r="E48" s="15"/>
      <c r="F48" s="15"/>
      <c r="G48" s="15"/>
      <c r="H48" s="15"/>
      <c r="I48" s="15"/>
      <c r="J48" s="15"/>
      <c r="K48" s="15"/>
      <c r="L48" s="15"/>
      <c r="M48" s="30"/>
      <c r="N48" s="30"/>
      <c r="O48" s="30"/>
      <c r="P48" s="30"/>
      <c r="Q48" s="18"/>
      <c r="R48" s="18"/>
      <c r="S48" s="18"/>
      <c r="T48" s="18"/>
      <c r="U48" s="18"/>
      <c r="V48" s="18"/>
      <c r="W48" s="18"/>
    </row>
    <row r="49" spans="1:16" x14ac:dyDescent="0.25">
      <c r="A49" s="15"/>
      <c r="B49" s="15"/>
      <c r="C49" s="15"/>
      <c r="D49" s="15"/>
      <c r="E49" s="15"/>
      <c r="F49" s="15"/>
      <c r="G49" s="15"/>
      <c r="H49" s="15"/>
      <c r="I49" s="15"/>
      <c r="J49" s="15"/>
      <c r="K49" s="15"/>
      <c r="L49" s="15"/>
      <c r="M49" s="15"/>
      <c r="N49" s="15"/>
      <c r="O49" s="14"/>
      <c r="P49" s="14"/>
    </row>
    <row r="50" spans="1:16" x14ac:dyDescent="0.25">
      <c r="A50" s="14"/>
      <c r="B50" s="14"/>
      <c r="C50" s="14"/>
      <c r="D50" s="14"/>
      <c r="E50" s="14"/>
      <c r="F50" s="14"/>
      <c r="G50" s="14"/>
      <c r="H50" s="14"/>
      <c r="I50" s="14"/>
      <c r="J50" s="14"/>
      <c r="K50" s="14"/>
      <c r="L50" s="14"/>
      <c r="M50" s="14"/>
      <c r="N50" s="14"/>
      <c r="O50" s="14"/>
      <c r="P50" s="14"/>
    </row>
  </sheetData>
  <sheetProtection sheet="1" objects="1" scenarios="1" selectLockedCells="1"/>
  <mergeCells count="8">
    <mergeCell ref="A2:P2"/>
    <mergeCell ref="J13:N20"/>
    <mergeCell ref="B4:R4"/>
    <mergeCell ref="H24:H25"/>
    <mergeCell ref="L24:L25"/>
    <mergeCell ref="J24:J25"/>
    <mergeCell ref="J7:J8"/>
    <mergeCell ref="L7:L8"/>
  </mergeCells>
  <dataValidations count="1">
    <dataValidation type="list" allowBlank="1" showInputMessage="1" showErrorMessage="1" sqref="J9" xr:uid="{8C958979-59FA-4B79-96F6-127A727E30B0}">
      <formula1>$J$37:$J$38</formula1>
    </dataValidation>
  </dataValidations>
  <pageMargins left="0.7" right="0.7" top="0.78740157499999996" bottom="0.78740157499999996" header="0.3" footer="0.3"/>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Garwels, Ralf-Dieter</dc:creator>
  <cp:lastModifiedBy>Rainer Raab</cp:lastModifiedBy>
  <cp:lastPrinted>2024-11-27T15:03:55Z</cp:lastPrinted>
  <dcterms:created xsi:type="dcterms:W3CDTF">2024-10-11T13:01:31Z</dcterms:created>
  <dcterms:modified xsi:type="dcterms:W3CDTF">2026-06-29T14:08:53Z</dcterms:modified>
</cp:coreProperties>
</file>